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1.11\bvsabugal\Secretaria\11_temporários_net\"/>
    </mc:Choice>
  </mc:AlternateContent>
  <xr:revisionPtr revIDLastSave="0" documentId="8_{35B40E42-6736-479B-BB06-331AFBA06EED}" xr6:coauthVersionLast="45" xr6:coauthVersionMax="45" xr10:uidLastSave="{00000000-0000-0000-0000-000000000000}"/>
  <bookViews>
    <workbookView xWindow="-98" yWindow="-98" windowWidth="19396" windowHeight="10080" xr2:uid="{22014F86-A2CE-4E8E-A372-5437CF128168}"/>
  </bookViews>
  <sheets>
    <sheet name="Fo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13" i="1"/>
  <c r="E14" i="1"/>
  <c r="E12" i="1"/>
  <c r="I14" i="1" l="1"/>
  <c r="J12" i="1"/>
  <c r="M5" i="1" s="1"/>
  <c r="G13" i="1"/>
  <c r="I13" i="1" s="1"/>
  <c r="H5" i="1"/>
  <c r="O4" i="1"/>
  <c r="P4" i="1"/>
  <c r="N4" i="1"/>
  <c r="J4" i="1"/>
  <c r="K4" i="1"/>
  <c r="I4" i="1"/>
  <c r="H6" i="1" l="1"/>
  <c r="I6" i="1" s="1"/>
  <c r="I16" i="1"/>
  <c r="D21" i="1" s="1"/>
  <c r="S3" i="1" s="1"/>
  <c r="M6" i="1"/>
  <c r="N5" i="1"/>
  <c r="O5" i="1"/>
  <c r="P5" i="1"/>
  <c r="I5" i="1"/>
  <c r="K5" i="1"/>
  <c r="J5" i="1"/>
  <c r="H7" i="1" l="1"/>
  <c r="H8" i="1" s="1"/>
  <c r="K6" i="1"/>
  <c r="J6" i="1"/>
  <c r="M7" i="1"/>
  <c r="N6" i="1"/>
  <c r="P6" i="1"/>
  <c r="O6" i="1"/>
  <c r="J7" i="1" l="1"/>
  <c r="I7" i="1"/>
  <c r="K7" i="1"/>
  <c r="M8" i="1"/>
  <c r="N7" i="1"/>
  <c r="O7" i="1"/>
  <c r="P7" i="1"/>
  <c r="J8" i="1"/>
  <c r="J9" i="1" s="1"/>
  <c r="I8" i="1"/>
  <c r="K8" i="1"/>
  <c r="K9" i="1" l="1"/>
  <c r="I9" i="1"/>
  <c r="K10" i="1" s="1"/>
  <c r="D19" i="1" s="1"/>
  <c r="S1" i="1" s="1"/>
  <c r="O8" i="1"/>
  <c r="O9" i="1" s="1"/>
  <c r="P8" i="1"/>
  <c r="P9" i="1" s="1"/>
  <c r="N8" i="1"/>
  <c r="N9" i="1" s="1"/>
  <c r="P10" i="1" l="1"/>
  <c r="D20" i="1" s="1"/>
  <c r="S2" i="1" s="1"/>
  <c r="D22" i="1" l="1"/>
  <c r="S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utilizador</author>
  </authors>
  <commentList>
    <comment ref="S7" authorId="0" shapeId="0" xr:uid="{24E4D53F-EE2F-429C-8462-6D312C8321A5}">
      <text>
        <r>
          <rPr>
            <b/>
            <sz val="9"/>
            <color indexed="81"/>
            <rFont val="Tahoma"/>
            <family val="2"/>
          </rPr>
          <t xml:space="preserve">Quantidade de m3 (1.000 litros) a fornecer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8" authorId="0" shapeId="0" xr:uid="{1A38EB3F-D35F-40C7-A2F3-377A4D9ADCAC}">
      <text>
        <r>
          <rPr>
            <sz val="9"/>
            <color indexed="81"/>
            <rFont val="Tahoma"/>
            <family val="2"/>
          </rPr>
          <t xml:space="preserve">Colocar a totalidade de km´s que prevê percorrer - ida + volta vezes numero de viagens previstas
</t>
        </r>
      </text>
    </comment>
    <comment ref="S9" authorId="0" shapeId="0" xr:uid="{7708E81A-9D20-4162-9D5B-91482653EAEE}">
      <text>
        <r>
          <rPr>
            <b/>
            <sz val="9"/>
            <color indexed="81"/>
            <rFont val="Tahoma"/>
            <family val="2"/>
          </rPr>
          <t xml:space="preserve">Inserir a capacidade do tanque a ser utilizado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<sst xmlns="http://schemas.openxmlformats.org/spreadsheetml/2006/main" count="24" uniqueCount="17">
  <si>
    <t>Fixo</t>
  </si>
  <si>
    <t>Metros consumidos habitualmente</t>
  </si>
  <si>
    <t>Metros fornecidos</t>
  </si>
  <si>
    <t>Km's percorridos</t>
  </si>
  <si>
    <t>Pesada</t>
  </si>
  <si>
    <t>Ligeira</t>
  </si>
  <si>
    <t>Capacidade do tanque</t>
  </si>
  <si>
    <t>Custo habitual</t>
  </si>
  <si>
    <t>Custo do mês</t>
  </si>
  <si>
    <t>Custo do fornecimento</t>
  </si>
  <si>
    <t>Diferença</t>
  </si>
  <si>
    <t>Minimo</t>
  </si>
  <si>
    <t>Capacidade do tanque (m3)</t>
  </si>
  <si>
    <t>Km's percorridos (somatório de todas as viagens)</t>
  </si>
  <si>
    <t>Metros cúbicos consumidos habitualmente no mês</t>
  </si>
  <si>
    <t>Acresce IVA à taxa legal (23%)</t>
  </si>
  <si>
    <t>Custo do fornecimento com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</si>
</sst>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1" xfId="0" applyNumberFormat="1" applyBorder="1"/>
    <xf numFmtId="2" fontId="0" fillId="0" borderId="0" xfId="0" applyNumberFormat="1"/>
    <xf numFmtId="2" fontId="1" fillId="2" borderId="0" xfId="0" applyNumberFormat="1" applyFont="1" applyFill="1"/>
    <xf numFmtId="0" fontId="0" fillId="3" borderId="0" xfId="0" applyFill="1"/>
    <xf numFmtId="2" fontId="0" fillId="2" borderId="0" xfId="0" applyNumberFormat="1" applyFill="1"/>
    <xf numFmtId="0" fontId="4" fillId="0" borderId="0" xfId="0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C387F-92A8-4057-9B52-761440B24096}">
  <dimension ref="A1:T26"/>
  <sheetViews>
    <sheetView tabSelected="1" topLeftCell="Q1" workbookViewId="0">
      <selection activeCell="V14" sqref="V14"/>
    </sheetView>
  </sheetViews>
  <sheetFormatPr defaultRowHeight="14.5" x14ac:dyDescent="0.35"/>
  <cols>
    <col min="1" max="16" width="0" hidden="1" customWidth="1"/>
    <col min="18" max="18" width="43.81640625" bestFit="1" customWidth="1"/>
  </cols>
  <sheetData>
    <row r="1" spans="1:20" x14ac:dyDescent="0.35">
      <c r="R1" t="s">
        <v>7</v>
      </c>
      <c r="S1" s="2">
        <f>D19</f>
        <v>18.913</v>
      </c>
    </row>
    <row r="2" spans="1:20" x14ac:dyDescent="0.35">
      <c r="R2" t="s">
        <v>8</v>
      </c>
      <c r="S2" s="2">
        <f>D20</f>
        <v>64.902999999999992</v>
      </c>
    </row>
    <row r="3" spans="1:20" x14ac:dyDescent="0.35">
      <c r="R3" s="6" t="s">
        <v>16</v>
      </c>
      <c r="S3" s="7">
        <f>D21</f>
        <v>125</v>
      </c>
      <c r="T3" t="s">
        <v>15</v>
      </c>
    </row>
    <row r="4" spans="1:20" x14ac:dyDescent="0.35">
      <c r="A4" t="s">
        <v>0</v>
      </c>
      <c r="B4">
        <v>0.13869999999999999</v>
      </c>
      <c r="C4">
        <v>4.1700000000000001E-2</v>
      </c>
      <c r="D4">
        <v>4.1700000000000001E-2</v>
      </c>
      <c r="I4">
        <f>B4*30</f>
        <v>4.1609999999999996</v>
      </c>
      <c r="J4">
        <f t="shared" ref="J4:K4" si="0">C4*30</f>
        <v>1.2510000000000001</v>
      </c>
      <c r="K4">
        <f t="shared" si="0"/>
        <v>1.2510000000000001</v>
      </c>
      <c r="N4">
        <f>B4*30</f>
        <v>4.1609999999999996</v>
      </c>
      <c r="O4">
        <f t="shared" ref="O4:P4" si="1">C4*30</f>
        <v>1.2510000000000001</v>
      </c>
      <c r="P4">
        <f t="shared" si="1"/>
        <v>1.2510000000000001</v>
      </c>
      <c r="R4" t="s">
        <v>10</v>
      </c>
      <c r="S4" s="5">
        <f>D22</f>
        <v>79.010000000000005</v>
      </c>
    </row>
    <row r="5" spans="1:20" x14ac:dyDescent="0.35">
      <c r="A5">
        <v>5</v>
      </c>
      <c r="B5">
        <v>0.8</v>
      </c>
      <c r="C5">
        <v>0.15</v>
      </c>
      <c r="D5">
        <v>0.1</v>
      </c>
      <c r="H5">
        <f>IF(E12&lt;$A5,E12,$A5)</f>
        <v>5</v>
      </c>
      <c r="I5">
        <f t="shared" ref="I5:K8" si="2">$H5*B5</f>
        <v>4</v>
      </c>
      <c r="J5">
        <f t="shared" si="2"/>
        <v>0.75</v>
      </c>
      <c r="K5">
        <f t="shared" si="2"/>
        <v>0.5</v>
      </c>
      <c r="M5">
        <f>IF(J12&lt;$A5,J12,$A5)</f>
        <v>5</v>
      </c>
      <c r="N5">
        <f t="shared" ref="N5:P8" si="3">$M5*B5</f>
        <v>4</v>
      </c>
      <c r="O5">
        <f t="shared" si="3"/>
        <v>0.75</v>
      </c>
      <c r="P5">
        <f t="shared" si="3"/>
        <v>0.5</v>
      </c>
    </row>
    <row r="6" spans="1:20" x14ac:dyDescent="0.35">
      <c r="A6">
        <v>15</v>
      </c>
      <c r="B6">
        <v>1.05</v>
      </c>
      <c r="C6">
        <v>0.25</v>
      </c>
      <c r="D6">
        <v>0.1</v>
      </c>
      <c r="H6">
        <f>IF(H5&lt;$A5,0,IF((E$12-H5)&lt;($A6-$A5),E$12-H5,10))</f>
        <v>5</v>
      </c>
      <c r="I6">
        <f t="shared" si="2"/>
        <v>5.25</v>
      </c>
      <c r="J6">
        <f t="shared" si="2"/>
        <v>1.25</v>
      </c>
      <c r="K6">
        <f t="shared" si="2"/>
        <v>0.5</v>
      </c>
      <c r="M6">
        <f>IF(M5&lt;$A5,0,IF(J$12&lt;($A6-$A5),J$12-M5,10))</f>
        <v>10</v>
      </c>
      <c r="N6">
        <f t="shared" si="3"/>
        <v>10.5</v>
      </c>
      <c r="O6">
        <f t="shared" si="3"/>
        <v>2.5</v>
      </c>
      <c r="P6">
        <f t="shared" si="3"/>
        <v>1</v>
      </c>
      <c r="R6" t="s">
        <v>14</v>
      </c>
      <c r="S6" s="4">
        <v>10</v>
      </c>
    </row>
    <row r="7" spans="1:20" x14ac:dyDescent="0.35">
      <c r="A7">
        <v>25</v>
      </c>
      <c r="B7">
        <v>1.3</v>
      </c>
      <c r="C7">
        <v>0.35</v>
      </c>
      <c r="D7">
        <v>0.1</v>
      </c>
      <c r="H7">
        <f>IF(H6&lt;($A6-$A5),0,IF(E$12-(H5+H6)&lt;($A7-A$6),E$12-H6,10))</f>
        <v>0</v>
      </c>
      <c r="I7">
        <f t="shared" si="2"/>
        <v>0</v>
      </c>
      <c r="J7">
        <f t="shared" si="2"/>
        <v>0</v>
      </c>
      <c r="K7">
        <f t="shared" si="2"/>
        <v>0</v>
      </c>
      <c r="M7">
        <f>IF(M6&lt;($A6-$A5),0,IF(J$12&lt;($A7-F$6),J$12-M6,10))</f>
        <v>10</v>
      </c>
      <c r="N7">
        <f t="shared" si="3"/>
        <v>13</v>
      </c>
      <c r="O7">
        <f t="shared" si="3"/>
        <v>3.5</v>
      </c>
      <c r="P7">
        <f t="shared" si="3"/>
        <v>1</v>
      </c>
      <c r="R7" t="s">
        <v>2</v>
      </c>
      <c r="S7" s="4">
        <v>22</v>
      </c>
    </row>
    <row r="8" spans="1:20" x14ac:dyDescent="0.35">
      <c r="A8">
        <v>26</v>
      </c>
      <c r="B8">
        <v>2.5</v>
      </c>
      <c r="C8">
        <v>0.47</v>
      </c>
      <c r="D8">
        <v>0.1</v>
      </c>
      <c r="H8">
        <f>IF(H7&lt;($A7-$A6),0,E12-$A7)</f>
        <v>0</v>
      </c>
      <c r="I8">
        <f t="shared" si="2"/>
        <v>0</v>
      </c>
      <c r="J8">
        <f t="shared" si="2"/>
        <v>0</v>
      </c>
      <c r="K8">
        <f t="shared" si="2"/>
        <v>0</v>
      </c>
      <c r="M8">
        <f>IF(M7&lt;($A7-$A6),0,J12-$A7)</f>
        <v>7</v>
      </c>
      <c r="N8">
        <f t="shared" si="3"/>
        <v>17.5</v>
      </c>
      <c r="O8">
        <f t="shared" si="3"/>
        <v>3.29</v>
      </c>
      <c r="P8">
        <f t="shared" si="3"/>
        <v>0.70000000000000007</v>
      </c>
      <c r="R8" t="s">
        <v>13</v>
      </c>
      <c r="S8" s="4">
        <v>25</v>
      </c>
    </row>
    <row r="9" spans="1:20" x14ac:dyDescent="0.35">
      <c r="I9" s="1">
        <f t="shared" ref="I9:K9" si="4">SUM(I4:I8)</f>
        <v>13.411</v>
      </c>
      <c r="J9" s="1">
        <f t="shared" si="4"/>
        <v>3.2510000000000003</v>
      </c>
      <c r="K9" s="1">
        <f t="shared" si="4"/>
        <v>2.2510000000000003</v>
      </c>
      <c r="N9" s="1">
        <f t="shared" ref="N9" si="5">SUM(N4:N8)</f>
        <v>49.161000000000001</v>
      </c>
      <c r="O9" s="1">
        <f t="shared" ref="O9" si="6">SUM(O4:O8)</f>
        <v>11.291</v>
      </c>
      <c r="P9" s="1">
        <f t="shared" ref="P9" si="7">SUM(P4:P8)</f>
        <v>4.4510000000000005</v>
      </c>
      <c r="R9" t="s">
        <v>12</v>
      </c>
      <c r="S9" s="4">
        <v>12</v>
      </c>
    </row>
    <row r="10" spans="1:20" x14ac:dyDescent="0.35">
      <c r="K10" s="2">
        <f>SUM(I9:K9)</f>
        <v>18.913</v>
      </c>
      <c r="P10" s="2">
        <f>SUM(N9:P9)</f>
        <v>64.902999999999992</v>
      </c>
    </row>
    <row r="11" spans="1:20" x14ac:dyDescent="0.35">
      <c r="E11" t="s">
        <v>4</v>
      </c>
      <c r="F11" t="s">
        <v>5</v>
      </c>
    </row>
    <row r="12" spans="1:20" x14ac:dyDescent="0.35">
      <c r="A12" t="s">
        <v>1</v>
      </c>
      <c r="E12" s="4">
        <f>S6</f>
        <v>10</v>
      </c>
      <c r="F12">
        <v>0</v>
      </c>
      <c r="J12">
        <f>E12+E13</f>
        <v>32</v>
      </c>
    </row>
    <row r="13" spans="1:20" x14ac:dyDescent="0.35">
      <c r="A13" t="s">
        <v>2</v>
      </c>
      <c r="C13">
        <v>37.5</v>
      </c>
      <c r="D13">
        <v>15</v>
      </c>
      <c r="E13" s="4">
        <f t="shared" ref="E13:E14" si="8">S7</f>
        <v>22</v>
      </c>
      <c r="F13">
        <v>0</v>
      </c>
      <c r="G13">
        <f>CEILING(E13/E15,1)</f>
        <v>2</v>
      </c>
      <c r="I13">
        <f>G13*C13</f>
        <v>75</v>
      </c>
    </row>
    <row r="14" spans="1:20" x14ac:dyDescent="0.35">
      <c r="A14" t="s">
        <v>3</v>
      </c>
      <c r="B14">
        <v>50</v>
      </c>
      <c r="C14">
        <v>2</v>
      </c>
      <c r="D14">
        <v>1</v>
      </c>
      <c r="E14" s="4">
        <f t="shared" si="8"/>
        <v>25</v>
      </c>
      <c r="F14">
        <v>0</v>
      </c>
      <c r="I14">
        <f>IF(E14*C14&lt;C17,$C17,E14*C14)</f>
        <v>50</v>
      </c>
    </row>
    <row r="15" spans="1:20" x14ac:dyDescent="0.35">
      <c r="A15" t="s">
        <v>6</v>
      </c>
      <c r="E15">
        <f>S9</f>
        <v>12</v>
      </c>
      <c r="F15">
        <v>0.5</v>
      </c>
    </row>
    <row r="16" spans="1:20" x14ac:dyDescent="0.35">
      <c r="I16">
        <f>SUM(I13:I15)</f>
        <v>125</v>
      </c>
    </row>
    <row r="17" spans="1:5" x14ac:dyDescent="0.35">
      <c r="A17" t="s">
        <v>11</v>
      </c>
      <c r="C17">
        <v>50</v>
      </c>
      <c r="D17">
        <v>25</v>
      </c>
    </row>
    <row r="19" spans="1:5" x14ac:dyDescent="0.35">
      <c r="A19" t="s">
        <v>7</v>
      </c>
      <c r="D19" s="2">
        <f>K10</f>
        <v>18.913</v>
      </c>
    </row>
    <row r="20" spans="1:5" x14ac:dyDescent="0.35">
      <c r="A20" t="s">
        <v>8</v>
      </c>
      <c r="D20" s="2">
        <f>P10</f>
        <v>64.902999999999992</v>
      </c>
    </row>
    <row r="21" spans="1:5" x14ac:dyDescent="0.35">
      <c r="A21" t="s">
        <v>9</v>
      </c>
      <c r="D21">
        <f>I16</f>
        <v>125</v>
      </c>
    </row>
    <row r="22" spans="1:5" x14ac:dyDescent="0.35">
      <c r="A22" t="s">
        <v>10</v>
      </c>
      <c r="D22" s="3">
        <f>D21-(D20-D19)</f>
        <v>79.010000000000005</v>
      </c>
    </row>
    <row r="24" spans="1:5" x14ac:dyDescent="0.35">
      <c r="A24" t="s">
        <v>1</v>
      </c>
      <c r="E24" s="4">
        <v>27</v>
      </c>
    </row>
    <row r="25" spans="1:5" x14ac:dyDescent="0.35">
      <c r="A25" t="s">
        <v>2</v>
      </c>
      <c r="C25">
        <v>37.5</v>
      </c>
      <c r="D25">
        <v>15</v>
      </c>
      <c r="E25" s="4">
        <v>24</v>
      </c>
    </row>
    <row r="26" spans="1:5" x14ac:dyDescent="0.35">
      <c r="A26" t="s">
        <v>3</v>
      </c>
      <c r="B26">
        <v>50</v>
      </c>
      <c r="C26">
        <v>2</v>
      </c>
      <c r="D26">
        <v>1</v>
      </c>
      <c r="E26" s="4">
        <v>10</v>
      </c>
    </row>
  </sheetData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AHBV Sabugal</cp:lastModifiedBy>
  <dcterms:created xsi:type="dcterms:W3CDTF">2020-07-15T13:57:06Z</dcterms:created>
  <dcterms:modified xsi:type="dcterms:W3CDTF">2020-07-16T09:46:30Z</dcterms:modified>
</cp:coreProperties>
</file>